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mero\Desktop\MANTENIMIENTO ARBOLADO CASONA\"/>
    </mc:Choice>
  </mc:AlternateContent>
  <bookViews>
    <workbookView xWindow="0" yWindow="0" windowWidth="21600" windowHeight="9510" firstSheet="4" activeTab="4"/>
  </bookViews>
  <sheets>
    <sheet name="ESCENARIO 1" sheetId="1" r:id="rId1"/>
    <sheet name="Hoja2" sheetId="5" r:id="rId2"/>
    <sheet name="ESCENARIO 2" sheetId="2" r:id="rId3"/>
    <sheet name="ESCENARIO 3" sheetId="3" r:id="rId4"/>
    <sheet name="Hoja1" sheetId="4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4" i="4"/>
  <c r="G5" i="4" l="1"/>
  <c r="G4" i="4"/>
  <c r="G6" i="4" l="1"/>
  <c r="J12" i="1"/>
  <c r="L12" i="1" s="1"/>
  <c r="J13" i="1"/>
  <c r="J11" i="1"/>
  <c r="E13" i="1"/>
  <c r="D13" i="1"/>
  <c r="C13" i="1"/>
  <c r="B13" i="1"/>
  <c r="L13" i="1" s="1"/>
  <c r="E12" i="1"/>
  <c r="D12" i="1"/>
  <c r="C12" i="1"/>
  <c r="B12" i="1"/>
  <c r="E11" i="1"/>
  <c r="D11" i="1"/>
  <c r="C11" i="1"/>
  <c r="B11" i="1"/>
  <c r="E5" i="1"/>
  <c r="E4" i="1"/>
  <c r="E3" i="1"/>
  <c r="D5" i="1"/>
  <c r="D4" i="1"/>
  <c r="D3" i="1"/>
  <c r="C5" i="1"/>
  <c r="C4" i="1"/>
  <c r="C3" i="1"/>
  <c r="B5" i="1"/>
  <c r="B4" i="1"/>
  <c r="F4" i="1" s="1"/>
  <c r="B3" i="1"/>
  <c r="J4" i="1"/>
  <c r="L4" i="1" s="1"/>
  <c r="G7" i="4" l="1"/>
  <c r="L11" i="1"/>
  <c r="L14" i="1" s="1"/>
  <c r="G4" i="1"/>
  <c r="F3" i="1"/>
  <c r="J5" i="1"/>
  <c r="L5" i="1" s="1"/>
  <c r="F5" i="1"/>
  <c r="H4" i="1"/>
  <c r="G5" i="1"/>
  <c r="J3" i="1"/>
  <c r="L3" i="1" s="1"/>
  <c r="G3" i="1"/>
  <c r="I4" i="1"/>
  <c r="E9" i="3"/>
  <c r="E3" i="3"/>
  <c r="E4" i="3"/>
  <c r="G6" i="3"/>
  <c r="B6" i="3"/>
  <c r="C6" i="3"/>
  <c r="D6" i="3"/>
  <c r="E6" i="3"/>
  <c r="E5" i="3"/>
  <c r="F4" i="3"/>
  <c r="B7" i="2"/>
  <c r="G7" i="2"/>
  <c r="D7" i="2"/>
  <c r="E3" i="2"/>
  <c r="E4" i="2"/>
  <c r="F4" i="2"/>
  <c r="E10" i="2"/>
  <c r="E6" i="2"/>
  <c r="E5" i="2"/>
  <c r="E11" i="2"/>
  <c r="C7" i="2"/>
  <c r="E7" i="2"/>
  <c r="L6" i="1" l="1"/>
  <c r="I3" i="1"/>
  <c r="H5" i="1"/>
  <c r="I5" i="1"/>
  <c r="H3" i="1"/>
  <c r="G8" i="4" l="1"/>
</calcChain>
</file>

<file path=xl/sharedStrings.xml><?xml version="1.0" encoding="utf-8"?>
<sst xmlns="http://schemas.openxmlformats.org/spreadsheetml/2006/main" count="62" uniqueCount="31">
  <si>
    <t>Empresa que cotiza</t>
  </si>
  <si>
    <t>Total</t>
  </si>
  <si>
    <t>Valor Promedio (Utilizando Media ARMONICA)</t>
  </si>
  <si>
    <t>JUEGO DE TAPAS</t>
  </si>
  <si>
    <t>CAJAS TIPO X 300</t>
  </si>
  <si>
    <t>CAJAS TIPO X 200</t>
  </si>
  <si>
    <t>IVA</t>
  </si>
  <si>
    <t>EMPRESA 2</t>
  </si>
  <si>
    <t>EMPRESA 3</t>
  </si>
  <si>
    <t>EMPRESA 4</t>
  </si>
  <si>
    <t>TAPAS</t>
  </si>
  <si>
    <t>CAJAS TIPO X300</t>
  </si>
  <si>
    <t>CAJAS X200</t>
  </si>
  <si>
    <t>EMPRESA 1</t>
  </si>
  <si>
    <t>VALOR UNITARIO</t>
  </si>
  <si>
    <t>PROMEDIO</t>
  </si>
  <si>
    <t>DESVIACIÓN ESTANDAR</t>
  </si>
  <si>
    <t>LÍMITE MÁXIMO</t>
  </si>
  <si>
    <t>LÍMITE MÍNIMO</t>
  </si>
  <si>
    <t>MEDIA ÁRMONICA</t>
  </si>
  <si>
    <t>CANTIDADES ESTIMADAS</t>
  </si>
  <si>
    <t>VALOR TOTAL ESTIMADO</t>
  </si>
  <si>
    <t>VALOR PRESUPUESTO OFICIAL INCLUIDO IVA</t>
  </si>
  <si>
    <t>ACTIVIDAD.</t>
  </si>
  <si>
    <t xml:space="preserve">SUB- TOTAL </t>
  </si>
  <si>
    <t xml:space="preserve">MANTENIMIENTO DEL 1 DE DICIEMBRE DE 2017 HASTA EL 31 DIEMBRE DE 2018, DE ACUERDO A LAS ESPECIFICACIONES CONTENIDAS EN EL ANEXO TÉCNICO. INCLUIDO TRASLADO O REPLANTEO EN EL CASO QUE SE REQUIERA.  </t>
  </si>
  <si>
    <t>TALA</t>
  </si>
  <si>
    <t xml:space="preserve">IVA </t>
  </si>
  <si>
    <t xml:space="preserve">INAMSILCO S.A.S </t>
  </si>
  <si>
    <t xml:space="preserve">SERVICIOS Y OBRAS FMC SAS </t>
  </si>
  <si>
    <t xml:space="preserve">FUNEVSO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</si>
</sst>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€&quot;_-;\-* #,##0\ &quot;€&quot;_-;_-* &quot;-&quot;\ &quot;€&quot;_-;_-@_-"/>
    <numFmt numFmtId="43" formatCode="_-* #,##0.00\ _€_-;\-* #,##0.00\ _€_-;_-* &quot;-&quot;??\ _€_-;_-@_-"/>
    <numFmt numFmtId="164" formatCode="_(* #,##0_);_(* \(#,##0\);_(* &quot;-&quot;??_);_(@_)"/>
    <numFmt numFmtId="165" formatCode="_-[$$-240A]\ * #,##0.00_-;\-[$$-240A]\ * #,##0.00_-;_-[$$-240A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0" xfId="2" applyFont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0" xfId="1" applyNumberFormat="1" applyFont="1"/>
    <xf numFmtId="0" fontId="2" fillId="0" borderId="2" xfId="0" applyFont="1" applyFill="1" applyBorder="1" applyAlignment="1">
      <alignment horizontal="center"/>
    </xf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2" fillId="0" borderId="0" xfId="0" applyNumberFormat="1" applyFont="1"/>
    <xf numFmtId="0" fontId="0" fillId="0" borderId="1" xfId="0" applyBorder="1"/>
    <xf numFmtId="164" fontId="2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  <xf numFmtId="165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/>
    <xf numFmtId="165" fontId="0" fillId="0" borderId="0" xfId="0" applyNumberFormat="1"/>
    <xf numFmtId="165" fontId="0" fillId="2" borderId="1" xfId="0" applyNumberFormat="1" applyFill="1" applyBorder="1"/>
    <xf numFmtId="0" fontId="0" fillId="0" borderId="3" xfId="0" applyBorder="1"/>
    <xf numFmtId="164" fontId="0" fillId="0" borderId="3" xfId="1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4" fillId="3" borderId="4" xfId="0" applyNumberFormat="1" applyFont="1" applyFill="1" applyBorder="1" applyAlignment="1">
      <alignment vertical="center"/>
    </xf>
    <xf numFmtId="0" fontId="0" fillId="0" borderId="0" xfId="0" applyBorder="1"/>
    <xf numFmtId="0" fontId="4" fillId="0" borderId="13" xfId="0" applyFont="1" applyBorder="1" applyAlignment="1">
      <alignment horizontal="left"/>
    </xf>
    <xf numFmtId="9" fontId="5" fillId="0" borderId="14" xfId="0" applyNumberFormat="1" applyFont="1" applyBorder="1" applyAlignment="1">
      <alignment horizontal="center"/>
    </xf>
    <xf numFmtId="43" fontId="3" fillId="0" borderId="15" xfId="1" applyFont="1" applyBorder="1"/>
    <xf numFmtId="165" fontId="4" fillId="3" borderId="11" xfId="0" applyNumberFormat="1" applyFont="1" applyFill="1" applyBorder="1"/>
    <xf numFmtId="0" fontId="7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4" xfId="0" applyFont="1" applyFill="1" applyBorder="1" applyAlignment="1">
      <alignment horizontal="center" wrapText="1"/>
    </xf>
    <xf numFmtId="42" fontId="0" fillId="6" borderId="18" xfId="3" applyFont="1" applyFill="1" applyBorder="1" applyAlignment="1">
      <alignment horizontal="left" vertical="center" wrapText="1"/>
    </xf>
    <xf numFmtId="43" fontId="3" fillId="0" borderId="19" xfId="1" applyFont="1" applyBorder="1" applyAlignment="1">
      <alignment horizontal="center" vertical="center"/>
    </xf>
    <xf numFmtId="165" fontId="3" fillId="5" borderId="19" xfId="0" applyNumberFormat="1" applyFont="1" applyFill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42" fontId="0" fillId="6" borderId="21" xfId="3" applyFont="1" applyFill="1" applyBorder="1"/>
    <xf numFmtId="43" fontId="3" fillId="0" borderId="22" xfId="1" applyFont="1" applyBorder="1" applyAlignment="1">
      <alignment horizontal="center"/>
    </xf>
    <xf numFmtId="165" fontId="3" fillId="5" borderId="22" xfId="0" applyNumberFormat="1" applyFont="1" applyFill="1" applyBorder="1"/>
    <xf numFmtId="43" fontId="3" fillId="0" borderId="23" xfId="1" applyFont="1" applyBorder="1" applyAlignment="1">
      <alignment horizontal="center" vertical="center"/>
    </xf>
    <xf numFmtId="165" fontId="3" fillId="0" borderId="24" xfId="0" applyNumberFormat="1" applyFont="1" applyBorder="1"/>
  </cellXfs>
  <cellStyles count="4">
    <cellStyle name="Millares" xfId="1" builtinId="3"/>
    <cellStyle name="Moneda [0]" xfId="3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B1" workbookViewId="0">
      <selection activeCell="E11" sqref="E11"/>
    </sheetView>
  </sheetViews>
  <sheetFormatPr baseColWidth="10" defaultRowHeight="15" x14ac:dyDescent="0.25"/>
  <cols>
    <col min="1" max="1" width="43.42578125" customWidth="1"/>
    <col min="2" max="2" width="16.7109375" customWidth="1"/>
    <col min="3" max="4" width="16.140625" bestFit="1" customWidth="1"/>
    <col min="5" max="5" width="18.5703125" style="7" customWidth="1"/>
    <col min="7" max="7" width="17.42578125" customWidth="1"/>
    <col min="9" max="9" width="11.85546875" bestFit="1" customWidth="1"/>
    <col min="10" max="10" width="13.42578125" customWidth="1"/>
    <col min="11" max="11" width="14.5703125" customWidth="1"/>
    <col min="12" max="12" width="15.5703125" bestFit="1" customWidth="1"/>
  </cols>
  <sheetData>
    <row r="1" spans="1:12" x14ac:dyDescent="0.25">
      <c r="B1" s="20" t="s">
        <v>14</v>
      </c>
      <c r="C1" s="20" t="s">
        <v>14</v>
      </c>
      <c r="D1" s="20" t="s">
        <v>14</v>
      </c>
      <c r="E1" s="21" t="s">
        <v>14</v>
      </c>
    </row>
    <row r="2" spans="1:12" ht="30" x14ac:dyDescent="0.25">
      <c r="A2" s="12"/>
      <c r="B2" s="1" t="s">
        <v>13</v>
      </c>
      <c r="C2" s="1" t="s">
        <v>7</v>
      </c>
      <c r="D2" s="1" t="s">
        <v>8</v>
      </c>
      <c r="E2" s="13" t="s">
        <v>9</v>
      </c>
      <c r="F2" s="22" t="s">
        <v>15</v>
      </c>
      <c r="G2" s="23" t="s">
        <v>16</v>
      </c>
      <c r="H2" s="23" t="s">
        <v>17</v>
      </c>
      <c r="I2" s="23" t="s">
        <v>18</v>
      </c>
      <c r="J2" s="24" t="s">
        <v>19</v>
      </c>
      <c r="K2" s="23" t="s">
        <v>20</v>
      </c>
      <c r="L2" s="23" t="s">
        <v>21</v>
      </c>
    </row>
    <row r="3" spans="1:12" x14ac:dyDescent="0.25">
      <c r="A3" s="1" t="s">
        <v>10</v>
      </c>
      <c r="B3" s="16">
        <f>2650*19%+2650</f>
        <v>3153.5</v>
      </c>
      <c r="C3" s="16">
        <f>1500*19%+1500</f>
        <v>1785</v>
      </c>
      <c r="D3" s="16">
        <f>2490*19%+2490</f>
        <v>2963.1</v>
      </c>
      <c r="E3" s="16">
        <f>1080*19%+1080</f>
        <v>1285.2</v>
      </c>
      <c r="F3" s="14">
        <f>ROUND(AVERAGE((B3:E3)),0)</f>
        <v>2297</v>
      </c>
      <c r="G3" s="14">
        <f>ROUND(STDEVA((B3:E3)),0)</f>
        <v>906</v>
      </c>
      <c r="H3" s="14">
        <f>F3+G3</f>
        <v>3203</v>
      </c>
      <c r="I3" s="14">
        <f>F3-G3</f>
        <v>1391</v>
      </c>
      <c r="J3" s="19">
        <f>ROUND(HARMEAN((B3:D3)),0)</f>
        <v>2470</v>
      </c>
      <c r="K3" s="2">
        <v>16000</v>
      </c>
      <c r="L3" s="14">
        <f>+J3*K3</f>
        <v>39520000</v>
      </c>
    </row>
    <row r="4" spans="1:12" x14ac:dyDescent="0.25">
      <c r="A4" s="1" t="s">
        <v>11</v>
      </c>
      <c r="B4" s="17">
        <f>8450*19%+8450</f>
        <v>10055.5</v>
      </c>
      <c r="C4" s="16">
        <f>4500*19%+4500</f>
        <v>5355</v>
      </c>
      <c r="D4" s="17">
        <f>7220*19%+7220</f>
        <v>8591.7999999999993</v>
      </c>
      <c r="E4" s="17">
        <f>3600*19%+3600</f>
        <v>4284</v>
      </c>
      <c r="F4" s="14">
        <f t="shared" ref="F4:F5" si="0">ROUND(AVERAGE((B4:E4)),0)</f>
        <v>7072</v>
      </c>
      <c r="G4" s="14">
        <f t="shared" ref="G4:G5" si="1">ROUND(STDEVA((B4:E4)),0)</f>
        <v>2704</v>
      </c>
      <c r="H4" s="14">
        <f t="shared" ref="H4:H5" si="2">F4+G4</f>
        <v>9776</v>
      </c>
      <c r="I4" s="14">
        <f t="shared" ref="I4:I5" si="3">F4-G4</f>
        <v>4368</v>
      </c>
      <c r="J4" s="19">
        <f>ROUND(HARMEAN((C4:D4)),0)</f>
        <v>6598</v>
      </c>
      <c r="K4" s="2">
        <v>200</v>
      </c>
      <c r="L4" s="14">
        <f t="shared" ref="L4:L5" si="4">+J4*K4</f>
        <v>1319600</v>
      </c>
    </row>
    <row r="5" spans="1:12" x14ac:dyDescent="0.25">
      <c r="A5" s="1" t="s">
        <v>12</v>
      </c>
      <c r="B5" s="17">
        <f>3100*19%+3100</f>
        <v>3689</v>
      </c>
      <c r="C5" s="16">
        <f>2500*19%+2500</f>
        <v>2975</v>
      </c>
      <c r="D5" s="17">
        <f>2780*19%+2780</f>
        <v>3308.2</v>
      </c>
      <c r="E5" s="17">
        <f>1680*19%+1680</f>
        <v>1999.2</v>
      </c>
      <c r="F5" s="14">
        <f t="shared" si="0"/>
        <v>2993</v>
      </c>
      <c r="G5" s="14">
        <f t="shared" si="1"/>
        <v>724</v>
      </c>
      <c r="H5" s="14">
        <f t="shared" si="2"/>
        <v>3717</v>
      </c>
      <c r="I5" s="14">
        <f t="shared" si="3"/>
        <v>2269</v>
      </c>
      <c r="J5" s="19">
        <f>ROUND(HARMEAN((B5:D5)),0)</f>
        <v>3299</v>
      </c>
      <c r="K5" s="2">
        <v>3000</v>
      </c>
      <c r="L5" s="14">
        <f t="shared" si="4"/>
        <v>9897000</v>
      </c>
    </row>
    <row r="6" spans="1:12" x14ac:dyDescent="0.25">
      <c r="A6" s="35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15">
        <f>SUM(L3:L5)</f>
        <v>50736600</v>
      </c>
    </row>
    <row r="7" spans="1:12" x14ac:dyDescent="0.25">
      <c r="H7" s="18"/>
    </row>
    <row r="8" spans="1:12" x14ac:dyDescent="0.25">
      <c r="G8" s="18"/>
    </row>
    <row r="9" spans="1:12" x14ac:dyDescent="0.25">
      <c r="B9" s="20" t="s">
        <v>14</v>
      </c>
      <c r="C9" s="20" t="s">
        <v>14</v>
      </c>
      <c r="D9" s="20" t="s">
        <v>14</v>
      </c>
      <c r="E9" s="21" t="s">
        <v>14</v>
      </c>
    </row>
    <row r="10" spans="1:12" ht="30" x14ac:dyDescent="0.25">
      <c r="A10" s="12"/>
      <c r="B10" s="1" t="s">
        <v>13</v>
      </c>
      <c r="C10" s="1" t="s">
        <v>7</v>
      </c>
      <c r="D10" s="1" t="s">
        <v>8</v>
      </c>
      <c r="E10" s="13" t="s">
        <v>9</v>
      </c>
      <c r="F10" s="22"/>
      <c r="G10" s="23"/>
      <c r="H10" s="23"/>
      <c r="I10" s="23"/>
      <c r="J10" s="24" t="s">
        <v>19</v>
      </c>
      <c r="K10" s="23" t="s">
        <v>20</v>
      </c>
      <c r="L10" s="23" t="s">
        <v>21</v>
      </c>
    </row>
    <row r="11" spans="1:12" x14ac:dyDescent="0.25">
      <c r="A11" s="1" t="s">
        <v>10</v>
      </c>
      <c r="B11" s="16">
        <f>2650*19%+2650</f>
        <v>3153.5</v>
      </c>
      <c r="C11" s="16">
        <f>1500*19%+1500</f>
        <v>1785</v>
      </c>
      <c r="D11" s="16">
        <f>2490*19%+2490</f>
        <v>2963.1</v>
      </c>
      <c r="E11" s="16">
        <f>1080*19%+1080</f>
        <v>1285.2</v>
      </c>
      <c r="F11" s="14"/>
      <c r="G11" s="14"/>
      <c r="H11" s="14"/>
      <c r="I11" s="14"/>
      <c r="J11" s="19">
        <f>ROUND(HARMEAN((B11:E11)),0)</f>
        <v>2007</v>
      </c>
      <c r="K11" s="2">
        <v>16000</v>
      </c>
      <c r="L11" s="14">
        <f>+J11*K11</f>
        <v>32112000</v>
      </c>
    </row>
    <row r="12" spans="1:12" x14ac:dyDescent="0.25">
      <c r="A12" s="1" t="s">
        <v>11</v>
      </c>
      <c r="B12" s="17">
        <f>8450*19%+8450</f>
        <v>10055.5</v>
      </c>
      <c r="C12" s="16">
        <f>4500*19%+4500</f>
        <v>5355</v>
      </c>
      <c r="D12" s="17">
        <f>7220*19%+7220</f>
        <v>8591.7999999999993</v>
      </c>
      <c r="E12" s="17">
        <f>3600*19%+3600</f>
        <v>4284</v>
      </c>
      <c r="F12" s="14"/>
      <c r="G12" s="14"/>
      <c r="H12" s="14"/>
      <c r="I12" s="14"/>
      <c r="J12" s="19">
        <f t="shared" ref="J12:J13" si="5">ROUND(HARMEAN((B12:E12)),0)</f>
        <v>6289</v>
      </c>
      <c r="K12" s="2">
        <v>200</v>
      </c>
      <c r="L12" s="14">
        <f t="shared" ref="L12:L13" si="6">+J12*K12</f>
        <v>1257800</v>
      </c>
    </row>
    <row r="13" spans="1:12" x14ac:dyDescent="0.25">
      <c r="A13" s="1" t="s">
        <v>12</v>
      </c>
      <c r="B13" s="17">
        <f>3100*19%+3100</f>
        <v>3689</v>
      </c>
      <c r="C13" s="16">
        <f>2500*19%+2500</f>
        <v>2975</v>
      </c>
      <c r="D13" s="17">
        <f>2780*19%+2780</f>
        <v>3308.2</v>
      </c>
      <c r="E13" s="17">
        <f>1680*19%+1680</f>
        <v>1999.2</v>
      </c>
      <c r="F13" s="14"/>
      <c r="G13" s="14"/>
      <c r="H13" s="14"/>
      <c r="I13" s="14"/>
      <c r="J13" s="19">
        <f t="shared" si="5"/>
        <v>2838</v>
      </c>
      <c r="K13" s="2">
        <v>3000</v>
      </c>
      <c r="L13" s="14">
        <f t="shared" si="6"/>
        <v>8514000</v>
      </c>
    </row>
    <row r="14" spans="1:12" x14ac:dyDescent="0.25">
      <c r="A14" s="35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15">
        <f>SUM(L11:L13)</f>
        <v>41883800</v>
      </c>
    </row>
  </sheetData>
  <mergeCells count="2">
    <mergeCell ref="A6:K6"/>
    <mergeCell ref="A14:K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B13" sqref="B13"/>
    </sheetView>
  </sheetViews>
  <sheetFormatPr baseColWidth="10" defaultRowHeight="15" x14ac:dyDescent="0.25"/>
  <cols>
    <col min="1" max="1" width="43.42578125" customWidth="1"/>
    <col min="2" max="2" width="16.7109375" customWidth="1"/>
    <col min="3" max="4" width="16.140625" customWidth="1"/>
    <col min="5" max="5" width="14.140625" style="7" customWidth="1"/>
    <col min="7" max="7" width="15.5703125" bestFit="1" customWidth="1"/>
  </cols>
  <sheetData>
    <row r="2" spans="1:7" x14ac:dyDescent="0.25">
      <c r="A2" s="1" t="s">
        <v>0</v>
      </c>
      <c r="B2" s="1" t="s">
        <v>3</v>
      </c>
      <c r="C2" s="1" t="s">
        <v>4</v>
      </c>
      <c r="D2" s="1" t="s">
        <v>5</v>
      </c>
      <c r="E2" s="1" t="s">
        <v>1</v>
      </c>
      <c r="G2" s="8" t="s">
        <v>6</v>
      </c>
    </row>
    <row r="3" spans="1:7" x14ac:dyDescent="0.25">
      <c r="A3" s="2">
        <v>1</v>
      </c>
      <c r="B3" s="3">
        <v>42400000</v>
      </c>
      <c r="C3" s="3">
        <v>1690000</v>
      </c>
      <c r="D3" s="3">
        <v>9300000</v>
      </c>
      <c r="E3" s="3">
        <f>SUM(B3:D3)</f>
        <v>53390000</v>
      </c>
      <c r="G3" s="9">
        <v>10144100</v>
      </c>
    </row>
    <row r="4" spans="1:7" x14ac:dyDescent="0.25">
      <c r="A4" s="2">
        <v>3</v>
      </c>
      <c r="B4" s="3">
        <v>24000000</v>
      </c>
      <c r="C4" s="3">
        <v>900000</v>
      </c>
      <c r="D4" s="3">
        <v>7500000</v>
      </c>
      <c r="E4" s="3">
        <f>SUM(B4:D4)</f>
        <v>32400000</v>
      </c>
      <c r="F4" s="4">
        <f>(E3/E4)-1</f>
        <v>0.64783950617283947</v>
      </c>
      <c r="G4" s="9">
        <v>6156000</v>
      </c>
    </row>
    <row r="5" spans="1:7" x14ac:dyDescent="0.25">
      <c r="A5" s="2">
        <v>4</v>
      </c>
      <c r="B5" s="3">
        <v>39840000</v>
      </c>
      <c r="C5" s="3">
        <v>1444000</v>
      </c>
      <c r="D5" s="3">
        <v>8340000</v>
      </c>
      <c r="E5" s="3">
        <f>SUM(B5:D5)</f>
        <v>49624000</v>
      </c>
      <c r="F5" s="4"/>
      <c r="G5" s="10">
        <v>9428560</v>
      </c>
    </row>
    <row r="6" spans="1:7" x14ac:dyDescent="0.25">
      <c r="A6" s="2">
        <v>5</v>
      </c>
      <c r="B6" s="3">
        <v>17280000</v>
      </c>
      <c r="C6" s="3">
        <v>720000</v>
      </c>
      <c r="D6" s="3">
        <v>5040000</v>
      </c>
      <c r="E6" s="3">
        <f>SUM(B6:D6)</f>
        <v>23040000</v>
      </c>
      <c r="F6" s="4"/>
      <c r="G6" s="10">
        <v>4377600</v>
      </c>
    </row>
    <row r="7" spans="1:7" x14ac:dyDescent="0.25">
      <c r="A7" s="5" t="s">
        <v>2</v>
      </c>
      <c r="B7" s="6">
        <f>HARMEAN(B3:B6)</f>
        <v>26986484.519502833</v>
      </c>
      <c r="C7" s="6">
        <f>HARMEAN(C3:C6)</f>
        <v>1057016.3185307907</v>
      </c>
      <c r="D7" s="6">
        <f>HARMEAN(D3:D6)</f>
        <v>7153370.1673472859</v>
      </c>
      <c r="E7" s="6">
        <f>SUM(B7:D7)</f>
        <v>35196871.005380914</v>
      </c>
      <c r="G7" s="11">
        <f>HARMEAN(G3:G6)</f>
        <v>6716829.9467952186</v>
      </c>
    </row>
    <row r="10" spans="1:7" x14ac:dyDescent="0.25">
      <c r="E10" s="7">
        <f>HARMEAN(E3:E4)</f>
        <v>40327217.624431752</v>
      </c>
    </row>
    <row r="11" spans="1:7" x14ac:dyDescent="0.25">
      <c r="E11" s="7">
        <f>+E10-E9</f>
        <v>40327217.624431752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B3" sqref="B3"/>
    </sheetView>
  </sheetViews>
  <sheetFormatPr baseColWidth="10" defaultRowHeight="15" x14ac:dyDescent="0.25"/>
  <cols>
    <col min="1" max="1" width="43.42578125" customWidth="1"/>
    <col min="2" max="2" width="16.7109375" customWidth="1"/>
    <col min="3" max="4" width="16.140625" customWidth="1"/>
    <col min="5" max="5" width="14.140625" style="7" customWidth="1"/>
    <col min="7" max="7" width="15.5703125" customWidth="1"/>
  </cols>
  <sheetData>
    <row r="2" spans="1:7" x14ac:dyDescent="0.25">
      <c r="A2" s="1" t="s">
        <v>0</v>
      </c>
      <c r="B2" s="1" t="s">
        <v>3</v>
      </c>
      <c r="C2" s="1" t="s">
        <v>4</v>
      </c>
      <c r="D2" s="1" t="s">
        <v>5</v>
      </c>
      <c r="E2" s="1" t="s">
        <v>1</v>
      </c>
      <c r="G2" s="8" t="s">
        <v>6</v>
      </c>
    </row>
    <row r="3" spans="1:7" x14ac:dyDescent="0.25">
      <c r="A3" s="2">
        <v>1</v>
      </c>
      <c r="B3" s="3">
        <v>42400000</v>
      </c>
      <c r="C3" s="3">
        <v>1690000</v>
      </c>
      <c r="D3" s="3">
        <v>9300000</v>
      </c>
      <c r="E3" s="3">
        <f>SUM(B3:D3)</f>
        <v>53390000</v>
      </c>
      <c r="G3" s="9">
        <v>10144100</v>
      </c>
    </row>
    <row r="4" spans="1:7" x14ac:dyDescent="0.25">
      <c r="A4" s="2">
        <v>3</v>
      </c>
      <c r="B4" s="3">
        <v>24000000</v>
      </c>
      <c r="C4" s="3">
        <v>900000</v>
      </c>
      <c r="D4" s="3">
        <v>7500000</v>
      </c>
      <c r="E4" s="3">
        <f>SUM(B4:D4)</f>
        <v>32400000</v>
      </c>
      <c r="F4" s="4">
        <f>(E3/E4)-1</f>
        <v>0.64783950617283947</v>
      </c>
      <c r="G4" s="9">
        <v>6156000</v>
      </c>
    </row>
    <row r="5" spans="1:7" x14ac:dyDescent="0.25">
      <c r="A5" s="2">
        <v>5</v>
      </c>
      <c r="B5" s="3">
        <v>17280000</v>
      </c>
      <c r="C5" s="3">
        <v>720000</v>
      </c>
      <c r="D5" s="3">
        <v>5040000</v>
      </c>
      <c r="E5" s="3">
        <f>SUM(B5:D5)</f>
        <v>23040000</v>
      </c>
      <c r="F5" s="4"/>
      <c r="G5" s="10">
        <v>4377600</v>
      </c>
    </row>
    <row r="6" spans="1:7" x14ac:dyDescent="0.25">
      <c r="A6" s="5" t="s">
        <v>2</v>
      </c>
      <c r="B6" s="6">
        <f>HARMEAN(B3:B5)</f>
        <v>24366087.264987584</v>
      </c>
      <c r="C6" s="6">
        <f>HARMEAN(C3:C5)</f>
        <v>970334.92822966503</v>
      </c>
      <c r="D6" s="6">
        <f>HARMEAN(D3:D5)</f>
        <v>6829467.3038815707</v>
      </c>
      <c r="E6" s="6">
        <f>SUM(B6:D6)</f>
        <v>32165889.497098818</v>
      </c>
      <c r="G6" s="11">
        <f>HARMEAN(G3:G5)</f>
        <v>6129225.0598796001</v>
      </c>
    </row>
    <row r="9" spans="1:7" x14ac:dyDescent="0.25">
      <c r="E9" s="7">
        <f>SUM(E6:G6)</f>
        <v>38295114.556978419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66" zoomScaleNormal="66" workbookViewId="0">
      <selection activeCell="L6" sqref="L6"/>
    </sheetView>
  </sheetViews>
  <sheetFormatPr baseColWidth="10" defaultRowHeight="15" x14ac:dyDescent="0.25"/>
  <cols>
    <col min="1" max="1" width="57.42578125" customWidth="1"/>
    <col min="2" max="4" width="18.42578125" customWidth="1"/>
    <col min="5" max="5" width="18.7109375" customWidth="1"/>
    <col min="6" max="6" width="17.5703125" customWidth="1"/>
    <col min="7" max="7" width="23" customWidth="1"/>
    <col min="8" max="8" width="13" bestFit="1" customWidth="1"/>
  </cols>
  <sheetData>
    <row r="1" spans="1:8" ht="15.75" thickBot="1" x14ac:dyDescent="0.3">
      <c r="C1" s="51"/>
    </row>
    <row r="2" spans="1:8" ht="30" customHeight="1" thickBot="1" x14ac:dyDescent="0.3">
      <c r="A2" s="36" t="s">
        <v>23</v>
      </c>
      <c r="B2" s="49" t="s">
        <v>14</v>
      </c>
      <c r="C2" s="52" t="s">
        <v>14</v>
      </c>
      <c r="D2" s="34" t="s">
        <v>14</v>
      </c>
      <c r="E2" s="38" t="s">
        <v>19</v>
      </c>
      <c r="F2" s="45" t="s">
        <v>20</v>
      </c>
      <c r="G2" s="47" t="s">
        <v>21</v>
      </c>
      <c r="H2" s="31"/>
    </row>
    <row r="3" spans="1:8" ht="46.5" customHeight="1" thickBot="1" x14ac:dyDescent="0.3">
      <c r="A3" s="37"/>
      <c r="B3" s="32" t="s">
        <v>28</v>
      </c>
      <c r="C3" s="33" t="s">
        <v>30</v>
      </c>
      <c r="D3" s="50" t="s">
        <v>29</v>
      </c>
      <c r="E3" s="39"/>
      <c r="F3" s="46"/>
      <c r="G3" s="48"/>
      <c r="H3" s="31"/>
    </row>
    <row r="4" spans="1:8" ht="82.5" customHeight="1" x14ac:dyDescent="0.25">
      <c r="A4" s="53" t="s">
        <v>25</v>
      </c>
      <c r="B4" s="54">
        <v>950000</v>
      </c>
      <c r="C4" s="54">
        <v>923000</v>
      </c>
      <c r="D4" s="54">
        <v>1118500</v>
      </c>
      <c r="E4" s="55">
        <f>ROUND(HARMEAN((B4:D4)),0)</f>
        <v>990063</v>
      </c>
      <c r="F4" s="54">
        <v>57</v>
      </c>
      <c r="G4" s="56">
        <f>+E4*F4</f>
        <v>56433591</v>
      </c>
    </row>
    <row r="5" spans="1:8" ht="15.75" thickBot="1" x14ac:dyDescent="0.3">
      <c r="A5" s="57" t="s">
        <v>26</v>
      </c>
      <c r="B5" s="58">
        <v>105000</v>
      </c>
      <c r="C5" s="58">
        <v>138000</v>
      </c>
      <c r="D5" s="58">
        <v>122500</v>
      </c>
      <c r="E5" s="59">
        <f>ROUND(HARMEAN((B5:D5)),0)</f>
        <v>120320</v>
      </c>
      <c r="F5" s="60">
        <v>4</v>
      </c>
      <c r="G5" s="61">
        <f>+E5*F5</f>
        <v>481280</v>
      </c>
    </row>
    <row r="6" spans="1:8" ht="15.75" thickBot="1" x14ac:dyDescent="0.3">
      <c r="A6" s="42" t="s">
        <v>24</v>
      </c>
      <c r="B6" s="43"/>
      <c r="C6" s="43"/>
      <c r="D6" s="43"/>
      <c r="E6" s="43"/>
      <c r="F6" s="44"/>
      <c r="G6" s="30">
        <f>(G4+G5)</f>
        <v>56914871</v>
      </c>
    </row>
    <row r="7" spans="1:8" ht="15.75" thickBot="1" x14ac:dyDescent="0.3">
      <c r="E7" s="27" t="s">
        <v>27</v>
      </c>
      <c r="F7" s="28">
        <v>0.19</v>
      </c>
      <c r="G7" s="29">
        <f>+G6*F7</f>
        <v>10813825.49</v>
      </c>
    </row>
    <row r="8" spans="1:8" ht="15.75" thickBot="1" x14ac:dyDescent="0.3">
      <c r="E8" s="40"/>
      <c r="F8" s="41"/>
      <c r="G8" s="25">
        <f>SUM(G6:G7)</f>
        <v>67728696.489999995</v>
      </c>
    </row>
    <row r="9" spans="1:8" x14ac:dyDescent="0.25">
      <c r="A9" s="26"/>
      <c r="B9" s="26"/>
      <c r="C9" s="26"/>
      <c r="D9" s="26"/>
      <c r="E9" s="26"/>
      <c r="F9" s="26"/>
      <c r="G9" s="26"/>
    </row>
    <row r="10" spans="1:8" x14ac:dyDescent="0.25">
      <c r="A10" s="26"/>
      <c r="B10" s="26"/>
      <c r="C10" s="26"/>
      <c r="D10" s="26"/>
      <c r="E10" s="26"/>
      <c r="F10" s="26"/>
      <c r="G10" s="26"/>
    </row>
    <row r="11" spans="1:8" x14ac:dyDescent="0.25">
      <c r="A11" s="26"/>
      <c r="B11" s="26"/>
      <c r="C11" s="26"/>
      <c r="D11" s="26"/>
      <c r="E11" s="26"/>
      <c r="F11" s="26"/>
      <c r="G11" s="26"/>
    </row>
    <row r="12" spans="1:8" x14ac:dyDescent="0.25">
      <c r="A12" s="26"/>
      <c r="B12" s="26"/>
      <c r="C12" s="26"/>
      <c r="D12" s="26"/>
      <c r="E12" s="26"/>
      <c r="F12" s="26"/>
      <c r="G12" s="26"/>
    </row>
  </sheetData>
  <mergeCells count="6">
    <mergeCell ref="G2:G3"/>
    <mergeCell ref="A2:A3"/>
    <mergeCell ref="E2:E3"/>
    <mergeCell ref="E8:F8"/>
    <mergeCell ref="A6:F6"/>
    <mergeCell ref="F2:F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ESCENARIO 1</vt:lpstr>
      <vt:lpstr>Hoja2</vt:lpstr>
      <vt:lpstr>ESCENARIO 2</vt:lpstr>
      <vt:lpstr>ESCENARIO 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VALENCIA MENDEZ</dc:creator>
  <cp:lastModifiedBy>MARTHA ALICIA ROMERO VARGAS</cp:lastModifiedBy>
  <cp:lastPrinted>2017-11-01T19:35:54Z</cp:lastPrinted>
  <dcterms:created xsi:type="dcterms:W3CDTF">2017-04-12T15:24:06Z</dcterms:created>
  <dcterms:modified xsi:type="dcterms:W3CDTF">2017-11-03T21:56:07Z</dcterms:modified>
</cp:coreProperties>
</file>